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控制图数据" sheetId="1" state="visible" r:id="rId1"/>
    <sheet xmlns:r="http://schemas.openxmlformats.org/officeDocument/2006/relationships" name="缺陷分布分析" sheetId="2" state="visible" r:id="rId2"/>
    <sheet xmlns:r="http://schemas.openxmlformats.org/officeDocument/2006/relationships" name="报告导出模板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Microsoft YaHei"/>
      <b val="1"/>
      <color rgb="00FFFFFF"/>
      <sz val="12"/>
    </font>
    <font>
      <name val="Microsoft YaHei"/>
      <b val="1"/>
      <sz val="11"/>
    </font>
    <font>
      <name val="Microsoft YaHei"/>
      <sz val="10"/>
    </font>
  </fonts>
  <fills count="5">
    <fill>
      <patternFill/>
    </fill>
    <fill>
      <patternFill patternType="gray125"/>
    </fill>
    <fill>
      <patternFill patternType="solid">
        <fgColor rgb="00366092"/>
        <bgColor rgb="00366092"/>
      </patternFill>
    </fill>
    <fill>
      <patternFill patternType="solid">
        <fgColor rgb="00D9E2F3"/>
        <bgColor rgb="00D9E2F3"/>
      </patternFill>
    </fill>
    <fill>
      <patternFill patternType="solid">
        <fgColor rgb="00FFE6E6"/>
        <bgColor rgb="00FFE6E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10" fontId="3" fillId="0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10" fontId="3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3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5" customWidth="1" min="3" max="3"/>
    <col width="12" customWidth="1" min="4" max="4"/>
    <col width="12" customWidth="1" min="5" max="5"/>
    <col width="30" customWidth="1" min="6" max="6"/>
    <col width="30" customWidth="1" min="7" max="7"/>
  </cols>
  <sheetData>
    <row r="1">
      <c r="A1" s="1" t="inlineStr">
        <is>
          <t>C控制图（缺陷数）数据录入与控制限计算表</t>
        </is>
      </c>
    </row>
    <row r="2">
      <c r="A2" s="2" t="inlineStr">
        <is>
          <t>批次号</t>
        </is>
      </c>
      <c r="B2" s="2" t="inlineStr">
        <is>
          <t>缺陷数 c</t>
        </is>
      </c>
      <c r="C2" s="2" t="inlineStr">
        <is>
          <t>平均缺陷数 c̄</t>
        </is>
      </c>
      <c r="D2" s="2" t="inlineStr">
        <is>
          <t>UCL</t>
        </is>
      </c>
      <c r="E2" s="2" t="inlineStr">
        <is>
          <t>LCL</t>
        </is>
      </c>
      <c r="F2" s="2" t="inlineStr">
        <is>
          <t>异常标记</t>
        </is>
      </c>
      <c r="G2" s="2" t="inlineStr">
        <is>
          <t>缺陷类型分布</t>
        </is>
      </c>
    </row>
    <row r="3">
      <c r="A3" s="3" t="inlineStr">
        <is>
          <t>批次1</t>
        </is>
      </c>
      <c r="B3" s="3" t="n"/>
      <c r="C3" s="3">
        <f>$C$33</f>
        <v/>
      </c>
      <c r="D3" s="3">
        <f>IF($C$33=0, 0, $C$33 + 3*SQRT($C$33))</f>
        <v/>
      </c>
      <c r="E3" s="3">
        <f>MAX(0, $C$33 - 3*SQRT($C$33))</f>
        <v/>
      </c>
      <c r="F3" s="4">
        <f>IF(B3&gt;D3, "异常1：缺陷数超出UCL", IF(B3&lt;E3, "异常2：缺陷数低于LCL", IF(AND(B3&gt;B2, B2&gt;B1, B1&gt;B0, B0&gt;B-1, B-1&gt;B-2), "异常3：连续6点递增", IF(AND(B3&lt;B2, B2&lt;B1, B1&lt;B0, B0&lt;B-1, B-1&lt;B-2), "异常4：连续6点递减", "正常"))))</f>
        <v/>
      </c>
      <c r="G3" s="4" t="n"/>
    </row>
    <row r="4">
      <c r="A4" s="3" t="inlineStr">
        <is>
          <t>批次2</t>
        </is>
      </c>
      <c r="B4" s="3" t="n"/>
      <c r="C4" s="3">
        <f>$C$33</f>
        <v/>
      </c>
      <c r="D4" s="3">
        <f>IF($C$33=0, 0, $C$33 + 3*SQRT($C$33))</f>
        <v/>
      </c>
      <c r="E4" s="3">
        <f>MAX(0, $C$33 - 3*SQRT($C$33))</f>
        <v/>
      </c>
      <c r="F4" s="4">
        <f>IF(B4&gt;D4, "异常1：缺陷数超出UCL", IF(B4&lt;E4, "异常2：缺陷数低于LCL", IF(AND(B4&gt;B3, B3&gt;B2, B2&gt;B1, B1&gt;B0, B0&gt;B-1), "异常3：连续6点递增", IF(AND(B4&lt;B3, B3&lt;B2, B2&lt;B1, B1&lt;B0, B0&lt;B-1), "异常4：连续6点递减", "正常"))))</f>
        <v/>
      </c>
      <c r="G4" s="4" t="n"/>
    </row>
    <row r="5">
      <c r="A5" s="3" t="inlineStr">
        <is>
          <t>批次3</t>
        </is>
      </c>
      <c r="B5" s="3" t="n"/>
      <c r="C5" s="3">
        <f>$C$33</f>
        <v/>
      </c>
      <c r="D5" s="3">
        <f>IF($C$33=0, 0, $C$33 + 3*SQRT($C$33))</f>
        <v/>
      </c>
      <c r="E5" s="3">
        <f>MAX(0, $C$33 - 3*SQRT($C$33))</f>
        <v/>
      </c>
      <c r="F5" s="4">
        <f>IF(B5&gt;D5, "异常1：缺陷数超出UCL", IF(B5&lt;E5, "异常2：缺陷数低于LCL", IF(AND(B5&gt;B4, B4&gt;B3, B3&gt;B2, B2&gt;B1, B1&gt;B0), "异常3：连续6点递增", IF(AND(B5&lt;B4, B4&lt;B3, B3&lt;B2, B2&lt;B1, B1&lt;B0), "异常4：连续6点递减", "正常"))))</f>
        <v/>
      </c>
      <c r="G5" s="4" t="n"/>
    </row>
    <row r="6">
      <c r="A6" s="3" t="inlineStr">
        <is>
          <t>批次4</t>
        </is>
      </c>
      <c r="B6" s="3" t="n"/>
      <c r="C6" s="3">
        <f>$C$33</f>
        <v/>
      </c>
      <c r="D6" s="3">
        <f>IF($C$33=0, 0, $C$33 + 3*SQRT($C$33))</f>
        <v/>
      </c>
      <c r="E6" s="3">
        <f>MAX(0, $C$33 - 3*SQRT($C$33))</f>
        <v/>
      </c>
      <c r="F6" s="4">
        <f>IF(B6&gt;D6, "异常1：缺陷数超出UCL", IF(B6&lt;E6, "异常2：缺陷数低于LCL", IF(AND(B6&gt;B5, B5&gt;B4, B4&gt;B3, B3&gt;B2, B2&gt;B1), "异常3：连续6点递增", IF(AND(B6&lt;B5, B5&lt;B4, B4&lt;B3, B3&lt;B2, B2&lt;B1), "异常4：连续6点递减", "正常"))))</f>
        <v/>
      </c>
      <c r="G6" s="4" t="n"/>
    </row>
    <row r="7">
      <c r="A7" s="3" t="inlineStr">
        <is>
          <t>批次5</t>
        </is>
      </c>
      <c r="B7" s="3" t="n"/>
      <c r="C7" s="3">
        <f>$C$33</f>
        <v/>
      </c>
      <c r="D7" s="3">
        <f>IF($C$33=0, 0, $C$33 + 3*SQRT($C$33))</f>
        <v/>
      </c>
      <c r="E7" s="3">
        <f>MAX(0, $C$33 - 3*SQRT($C$33))</f>
        <v/>
      </c>
      <c r="F7" s="4">
        <f>IF(B7&gt;D7, "异常1：缺陷数超出UCL", IF(B7&lt;E7, "异常2：缺陷数低于LCL", IF(AND(B7&gt;B6, B6&gt;B5, B5&gt;B4, B4&gt;B3, B3&gt;B2), "异常3：连续6点递增", IF(AND(B7&lt;B6, B6&lt;B5, B5&lt;B4, B4&lt;B3, B3&lt;B2), "异常4：连续6点递减", "正常"))))</f>
        <v/>
      </c>
      <c r="G7" s="4" t="n"/>
    </row>
    <row r="8">
      <c r="A8" s="3" t="inlineStr">
        <is>
          <t>批次6</t>
        </is>
      </c>
      <c r="B8" s="3" t="n"/>
      <c r="C8" s="3">
        <f>$C$33</f>
        <v/>
      </c>
      <c r="D8" s="3">
        <f>IF($C$33=0, 0, $C$33 + 3*SQRT($C$33))</f>
        <v/>
      </c>
      <c r="E8" s="3">
        <f>MAX(0, $C$33 - 3*SQRT($C$33))</f>
        <v/>
      </c>
      <c r="F8" s="5">
        <f>IF(B8&gt;D8, "异常1：缺陷数超出UCL", IF(B8&lt;E8, "异常2：缺陷数低于LCL", IF(AND(B8&gt;B7, B7&gt;B6, B6&gt;B5, B5&gt;B4, B4&gt;B3), "异常3：连续6点递增", IF(AND(B8&lt;B7, B7&lt;B6, B6&lt;B5, B5&lt;B4, B4&lt;B3), "异常4：连续6点递减", "正常"))))</f>
        <v/>
      </c>
      <c r="G8" s="4" t="n"/>
    </row>
    <row r="9">
      <c r="A9" s="3" t="inlineStr">
        <is>
          <t>批次7</t>
        </is>
      </c>
      <c r="B9" s="3" t="n"/>
      <c r="C9" s="3">
        <f>$C$33</f>
        <v/>
      </c>
      <c r="D9" s="3">
        <f>IF($C$33=0, 0, $C$33 + 3*SQRT($C$33))</f>
        <v/>
      </c>
      <c r="E9" s="3">
        <f>MAX(0, $C$33 - 3*SQRT($C$33))</f>
        <v/>
      </c>
      <c r="F9" s="5">
        <f>IF(B9&gt;D9, "异常1：缺陷数超出UCL", IF(B9&lt;E9, "异常2：缺陷数低于LCL", IF(AND(B9&gt;B8, B8&gt;B7, B7&gt;B6, B6&gt;B5, B5&gt;B4), "异常3：连续6点递增", IF(AND(B9&lt;B8, B8&lt;B7, B7&lt;B6, B6&lt;B5, B5&lt;B4), "异常4：连续6点递减", "正常"))))</f>
        <v/>
      </c>
      <c r="G9" s="4" t="n"/>
    </row>
    <row r="10">
      <c r="A10" s="3" t="inlineStr">
        <is>
          <t>批次8</t>
        </is>
      </c>
      <c r="B10" s="3" t="n"/>
      <c r="C10" s="3">
        <f>$C$33</f>
        <v/>
      </c>
      <c r="D10" s="3">
        <f>IF($C$33=0, 0, $C$33 + 3*SQRT($C$33))</f>
        <v/>
      </c>
      <c r="E10" s="3">
        <f>MAX(0, $C$33 - 3*SQRT($C$33))</f>
        <v/>
      </c>
      <c r="F10" s="5">
        <f>IF(B10&gt;D10, "异常1：缺陷数超出UCL", IF(B10&lt;E10, "异常2：缺陷数低于LCL", IF(AND(B10&gt;B9, B9&gt;B8, B8&gt;B7, B7&gt;B6, B6&gt;B5), "异常3：连续6点递增", IF(AND(B10&lt;B9, B9&lt;B8, B8&lt;B7, B7&lt;B6, B6&lt;B5), "异常4：连续6点递减", "正常"))))</f>
        <v/>
      </c>
      <c r="G10" s="4" t="n"/>
    </row>
    <row r="11">
      <c r="A11" s="3" t="inlineStr">
        <is>
          <t>批次9</t>
        </is>
      </c>
      <c r="B11" s="3" t="n"/>
      <c r="C11" s="3">
        <f>$C$33</f>
        <v/>
      </c>
      <c r="D11" s="3">
        <f>IF($C$33=0, 0, $C$33 + 3*SQRT($C$33))</f>
        <v/>
      </c>
      <c r="E11" s="3">
        <f>MAX(0, $C$33 - 3*SQRT($C$33))</f>
        <v/>
      </c>
      <c r="F11" s="5">
        <f>IF(B11&gt;D11, "异常1：缺陷数超出UCL", IF(B11&lt;E11, "异常2：缺陷数低于LCL", IF(AND(B11&gt;B10, B10&gt;B9, B9&gt;B8, B8&gt;B7, B7&gt;B6), "异常3：连续6点递增", IF(AND(B11&lt;B10, B10&lt;B9, B9&lt;B8, B8&lt;B7, B7&lt;B6), "异常4：连续6点递减", "正常"))))</f>
        <v/>
      </c>
      <c r="G11" s="4" t="n"/>
    </row>
    <row r="12">
      <c r="A12" s="3" t="inlineStr">
        <is>
          <t>批次10</t>
        </is>
      </c>
      <c r="B12" s="3" t="n"/>
      <c r="C12" s="3">
        <f>$C$33</f>
        <v/>
      </c>
      <c r="D12" s="3">
        <f>IF($C$33=0, 0, $C$33 + 3*SQRT($C$33))</f>
        <v/>
      </c>
      <c r="E12" s="3">
        <f>MAX(0, $C$33 - 3*SQRT($C$33))</f>
        <v/>
      </c>
      <c r="F12" s="5">
        <f>IF(B12&gt;D12, "异常1：缺陷数超出UCL", IF(B12&lt;E12, "异常2：缺陷数低于LCL", IF(AND(B12&gt;B11, B11&gt;B10, B10&gt;B9, B9&gt;B8, B8&gt;B7), "异常3：连续6点递增", IF(AND(B12&lt;B11, B11&lt;B10, B10&lt;B9, B9&lt;B8, B8&lt;B7), "异常4：连续6点递减", "正常"))))</f>
        <v/>
      </c>
      <c r="G12" s="4" t="n"/>
    </row>
    <row r="13">
      <c r="A13" s="3" t="inlineStr">
        <is>
          <t>批次11</t>
        </is>
      </c>
      <c r="B13" s="3" t="n"/>
      <c r="C13" s="3">
        <f>$C$33</f>
        <v/>
      </c>
      <c r="D13" s="3">
        <f>IF($C$33=0, 0, $C$33 + 3*SQRT($C$33))</f>
        <v/>
      </c>
      <c r="E13" s="3">
        <f>MAX(0, $C$33 - 3*SQRT($C$33))</f>
        <v/>
      </c>
      <c r="F13" s="5">
        <f>IF(B13&gt;D13, "异常1：缺陷数超出UCL", IF(B13&lt;E13, "异常2：缺陷数低于LCL", IF(AND(B13&gt;B12, B12&gt;B11, B11&gt;B10, B10&gt;B9, B9&gt;B8), "异常3：连续6点递增", IF(AND(B13&lt;B12, B12&lt;B11, B11&lt;B10, B10&lt;B9, B9&lt;B8), "异常4：连续6点递减", "正常"))))</f>
        <v/>
      </c>
      <c r="G13" s="4" t="n"/>
    </row>
    <row r="14">
      <c r="A14" s="3" t="inlineStr">
        <is>
          <t>批次12</t>
        </is>
      </c>
      <c r="B14" s="3" t="n"/>
      <c r="C14" s="3">
        <f>$C$33</f>
        <v/>
      </c>
      <c r="D14" s="3">
        <f>IF($C$33=0, 0, $C$33 + 3*SQRT($C$33))</f>
        <v/>
      </c>
      <c r="E14" s="3">
        <f>MAX(0, $C$33 - 3*SQRT($C$33))</f>
        <v/>
      </c>
      <c r="F14" s="5">
        <f>IF(B14&gt;D14, "异常1：缺陷数超出UCL", IF(B14&lt;E14, "异常2：缺陷数低于LCL", IF(AND(B14&gt;B13, B13&gt;B12, B12&gt;B11, B11&gt;B10, B10&gt;B9), "异常3：连续6点递增", IF(AND(B14&lt;B13, B13&lt;B12, B12&lt;B11, B11&lt;B10, B10&lt;B9), "异常4：连续6点递减", "正常"))))</f>
        <v/>
      </c>
      <c r="G14" s="4" t="n"/>
    </row>
    <row r="15">
      <c r="A15" s="3" t="inlineStr">
        <is>
          <t>批次13</t>
        </is>
      </c>
      <c r="B15" s="3" t="n"/>
      <c r="C15" s="3">
        <f>$C$33</f>
        <v/>
      </c>
      <c r="D15" s="3">
        <f>IF($C$33=0, 0, $C$33 + 3*SQRT($C$33))</f>
        <v/>
      </c>
      <c r="E15" s="3">
        <f>MAX(0, $C$33 - 3*SQRT($C$33))</f>
        <v/>
      </c>
      <c r="F15" s="5">
        <f>IF(B15&gt;D15, "异常1：缺陷数超出UCL", IF(B15&lt;E15, "异常2：缺陷数低于LCL", IF(AND(B15&gt;B14, B14&gt;B13, B13&gt;B12, B12&gt;B11, B11&gt;B10), "异常3：连续6点递增", IF(AND(B15&lt;B14, B14&lt;B13, B13&lt;B12, B12&lt;B11, B11&lt;B10), "异常4：连续6点递减", "正常"))))</f>
        <v/>
      </c>
      <c r="G15" s="4" t="n"/>
    </row>
    <row r="16">
      <c r="A16" s="3" t="inlineStr">
        <is>
          <t>批次14</t>
        </is>
      </c>
      <c r="B16" s="3" t="n"/>
      <c r="C16" s="3">
        <f>$C$33</f>
        <v/>
      </c>
      <c r="D16" s="3">
        <f>IF($C$33=0, 0, $C$33 + 3*SQRT($C$33))</f>
        <v/>
      </c>
      <c r="E16" s="3">
        <f>MAX(0, $C$33 - 3*SQRT($C$33))</f>
        <v/>
      </c>
      <c r="F16" s="5">
        <f>IF(B16&gt;D16, "异常1：缺陷数超出UCL", IF(B16&lt;E16, "异常2：缺陷数低于LCL", IF(AND(B16&gt;B15, B15&gt;B14, B14&gt;B13, B13&gt;B12, B12&gt;B11), "异常3：连续6点递增", IF(AND(B16&lt;B15, B15&lt;B14, B14&lt;B13, B13&lt;B12, B12&lt;B11), "异常4：连续6点递减", "正常"))))</f>
        <v/>
      </c>
      <c r="G16" s="4" t="n"/>
    </row>
    <row r="17">
      <c r="A17" s="3" t="inlineStr">
        <is>
          <t>批次15</t>
        </is>
      </c>
      <c r="B17" s="3" t="n"/>
      <c r="C17" s="3">
        <f>$C$33</f>
        <v/>
      </c>
      <c r="D17" s="3">
        <f>IF($C$33=0, 0, $C$33 + 3*SQRT($C$33))</f>
        <v/>
      </c>
      <c r="E17" s="3">
        <f>MAX(0, $C$33 - 3*SQRT($C$33))</f>
        <v/>
      </c>
      <c r="F17" s="5">
        <f>IF(B17&gt;D17, "异常1：缺陷数超出UCL", IF(B17&lt;E17, "异常2：缺陷数低于LCL", IF(AND(B17&gt;B16, B16&gt;B15, B15&gt;B14, B14&gt;B13, B13&gt;B12), "异常3：连续6点递增", IF(AND(B17&lt;B16, B16&lt;B15, B15&lt;B14, B14&lt;B13, B13&lt;B12), "异常4：连续6点递减", "正常"))))</f>
        <v/>
      </c>
      <c r="G17" s="4" t="n"/>
    </row>
    <row r="18">
      <c r="A18" s="3" t="inlineStr">
        <is>
          <t>批次16</t>
        </is>
      </c>
      <c r="B18" s="3" t="n"/>
      <c r="C18" s="3">
        <f>$C$33</f>
        <v/>
      </c>
      <c r="D18" s="3">
        <f>IF($C$33=0, 0, $C$33 + 3*SQRT($C$33))</f>
        <v/>
      </c>
      <c r="E18" s="3">
        <f>MAX(0, $C$33 - 3*SQRT($C$33))</f>
        <v/>
      </c>
      <c r="F18" s="5">
        <f>IF(B18&gt;D18, "异常1：缺陷数超出UCL", IF(B18&lt;E18, "异常2：缺陷数低于LCL", IF(AND(B18&gt;B17, B17&gt;B16, B16&gt;B15, B15&gt;B14, B14&gt;B13), "异常3：连续6点递增", IF(AND(B18&lt;B17, B17&lt;B16, B16&lt;B15, B15&lt;B14, B14&lt;B13), "异常4：连续6点递减", "正常"))))</f>
        <v/>
      </c>
      <c r="G18" s="4" t="n"/>
    </row>
    <row r="19">
      <c r="A19" s="3" t="inlineStr">
        <is>
          <t>批次17</t>
        </is>
      </c>
      <c r="B19" s="3" t="n"/>
      <c r="C19" s="3">
        <f>$C$33</f>
        <v/>
      </c>
      <c r="D19" s="3">
        <f>IF($C$33=0, 0, $C$33 + 3*SQRT($C$33))</f>
        <v/>
      </c>
      <c r="E19" s="3">
        <f>MAX(0, $C$33 - 3*SQRT($C$33))</f>
        <v/>
      </c>
      <c r="F19" s="5">
        <f>IF(B19&gt;D19, "异常1：缺陷数超出UCL", IF(B19&lt;E19, "异常2：缺陷数低于LCL", IF(AND(B19&gt;B18, B18&gt;B17, B17&gt;B16, B16&gt;B15, B15&gt;B14), "异常3：连续6点递增", IF(AND(B19&lt;B18, B18&lt;B17, B17&lt;B16, B16&lt;B15, B15&lt;B14), "异常4：连续6点递减", "正常"))))</f>
        <v/>
      </c>
      <c r="G19" s="4" t="n"/>
    </row>
    <row r="20">
      <c r="A20" s="3" t="inlineStr">
        <is>
          <t>批次18</t>
        </is>
      </c>
      <c r="B20" s="3" t="n"/>
      <c r="C20" s="3">
        <f>$C$33</f>
        <v/>
      </c>
      <c r="D20" s="3">
        <f>IF($C$33=0, 0, $C$33 + 3*SQRT($C$33))</f>
        <v/>
      </c>
      <c r="E20" s="3">
        <f>MAX(0, $C$33 - 3*SQRT($C$33))</f>
        <v/>
      </c>
      <c r="F20" s="5">
        <f>IF(B20&gt;D20, "异常1：缺陷数超出UCL", IF(B20&lt;E20, "异常2：缺陷数低于LCL", IF(AND(B20&gt;B19, B19&gt;B18, B18&gt;B17, B17&gt;B16, B16&gt;B15), "异常3：连续6点递增", IF(AND(B20&lt;B19, B19&lt;B18, B18&lt;B17, B17&lt;B16, B16&lt;B15), "异常4：连续6点递减", "正常"))))</f>
        <v/>
      </c>
      <c r="G20" s="4" t="n"/>
    </row>
    <row r="21">
      <c r="A21" s="3" t="inlineStr">
        <is>
          <t>批次19</t>
        </is>
      </c>
      <c r="B21" s="3" t="n"/>
      <c r="C21" s="3">
        <f>$C$33</f>
        <v/>
      </c>
      <c r="D21" s="3">
        <f>IF($C$33=0, 0, $C$33 + 3*SQRT($C$33))</f>
        <v/>
      </c>
      <c r="E21" s="3">
        <f>MAX(0, $C$33 - 3*SQRT($C$33))</f>
        <v/>
      </c>
      <c r="F21" s="5">
        <f>IF(B21&gt;D21, "异常1：缺陷数超出UCL", IF(B21&lt;E21, "异常2：缺陷数低于LCL", IF(AND(B21&gt;B20, B20&gt;B19, B19&gt;B18, B18&gt;B17, B17&gt;B16), "异常3：连续6点递增", IF(AND(B21&lt;B20, B20&lt;B19, B19&lt;B18, B18&lt;B17, B17&lt;B16), "异常4：连续6点递减", "正常"))))</f>
        <v/>
      </c>
      <c r="G21" s="4" t="n"/>
    </row>
    <row r="22">
      <c r="A22" s="3" t="inlineStr">
        <is>
          <t>批次20</t>
        </is>
      </c>
      <c r="B22" s="3" t="n"/>
      <c r="C22" s="3">
        <f>$C$33</f>
        <v/>
      </c>
      <c r="D22" s="3">
        <f>IF($C$33=0, 0, $C$33 + 3*SQRT($C$33))</f>
        <v/>
      </c>
      <c r="E22" s="3">
        <f>MAX(0, $C$33 - 3*SQRT($C$33))</f>
        <v/>
      </c>
      <c r="F22" s="5">
        <f>IF(B22&gt;D22, "异常1：缺陷数超出UCL", IF(B22&lt;E22, "异常2：缺陷数低于LCL", IF(AND(B22&gt;B21, B21&gt;B20, B20&gt;B19, B19&gt;B18, B18&gt;B17), "异常3：连续6点递增", IF(AND(B22&lt;B21, B21&lt;B20, B20&lt;B19, B19&lt;B18, B18&lt;B17), "异常4：连续6点递减", "正常"))))</f>
        <v/>
      </c>
      <c r="G22" s="4" t="n"/>
    </row>
    <row r="23">
      <c r="A23" s="3" t="inlineStr">
        <is>
          <t>批次21</t>
        </is>
      </c>
      <c r="B23" s="3" t="n"/>
      <c r="C23" s="3">
        <f>$C$33</f>
        <v/>
      </c>
      <c r="D23" s="3">
        <f>IF($C$33=0, 0, $C$33 + 3*SQRT($C$33))</f>
        <v/>
      </c>
      <c r="E23" s="3">
        <f>MAX(0, $C$33 - 3*SQRT($C$33))</f>
        <v/>
      </c>
      <c r="F23" s="5">
        <f>IF(B23&gt;D23, "异常1：缺陷数超出UCL", IF(B23&lt;E23, "异常2：缺陷数低于LCL", IF(AND(B23&gt;B22, B22&gt;B21, B21&gt;B20, B20&gt;B19, B19&gt;B18), "异常3：连续6点递增", IF(AND(B23&lt;B22, B22&lt;B21, B21&lt;B20, B20&lt;B19, B19&lt;B18), "异常4：连续6点递减", "正常"))))</f>
        <v/>
      </c>
      <c r="G23" s="4" t="n"/>
    </row>
    <row r="24">
      <c r="A24" s="3" t="inlineStr">
        <is>
          <t>批次22</t>
        </is>
      </c>
      <c r="B24" s="3" t="n"/>
      <c r="C24" s="3">
        <f>$C$33</f>
        <v/>
      </c>
      <c r="D24" s="3">
        <f>IF($C$33=0, 0, $C$33 + 3*SQRT($C$33))</f>
        <v/>
      </c>
      <c r="E24" s="3">
        <f>MAX(0, $C$33 - 3*SQRT($C$33))</f>
        <v/>
      </c>
      <c r="F24" s="5">
        <f>IF(B24&gt;D24, "异常1：缺陷数超出UCL", IF(B24&lt;E24, "异常2：缺陷数低于LCL", IF(AND(B24&gt;B23, B23&gt;B22, B22&gt;B21, B21&gt;B20, B20&gt;B19), "异常3：连续6点递增", IF(AND(B24&lt;B23, B23&lt;B22, B22&lt;B21, B21&lt;B20, B20&lt;B19), "异常4：连续6点递减", "正常"))))</f>
        <v/>
      </c>
      <c r="G24" s="4" t="n"/>
    </row>
    <row r="25">
      <c r="A25" s="3" t="inlineStr">
        <is>
          <t>批次23</t>
        </is>
      </c>
      <c r="B25" s="3" t="n"/>
      <c r="C25" s="3">
        <f>$C$33</f>
        <v/>
      </c>
      <c r="D25" s="3">
        <f>IF($C$33=0, 0, $C$33 + 3*SQRT($C$33))</f>
        <v/>
      </c>
      <c r="E25" s="3">
        <f>MAX(0, $C$33 - 3*SQRT($C$33))</f>
        <v/>
      </c>
      <c r="F25" s="5">
        <f>IF(B25&gt;D25, "异常1：缺陷数超出UCL", IF(B25&lt;E25, "异常2：缺陷数低于LCL", IF(AND(B25&gt;B24, B24&gt;B23, B23&gt;B22, B22&gt;B21, B21&gt;B20), "异常3：连续6点递增", IF(AND(B25&lt;B24, B24&lt;B23, B23&lt;B22, B22&lt;B21, B21&lt;B20), "异常4：连续6点递减", "正常"))))</f>
        <v/>
      </c>
      <c r="G25" s="4" t="n"/>
    </row>
    <row r="26">
      <c r="A26" s="3" t="inlineStr">
        <is>
          <t>批次24</t>
        </is>
      </c>
      <c r="B26" s="3" t="n"/>
      <c r="C26" s="3">
        <f>$C$33</f>
        <v/>
      </c>
      <c r="D26" s="3">
        <f>IF($C$33=0, 0, $C$33 + 3*SQRT($C$33))</f>
        <v/>
      </c>
      <c r="E26" s="3">
        <f>MAX(0, $C$33 - 3*SQRT($C$33))</f>
        <v/>
      </c>
      <c r="F26" s="5">
        <f>IF(B26&gt;D26, "异常1：缺陷数超出UCL", IF(B26&lt;E26, "异常2：缺陷数低于LCL", IF(AND(B26&gt;B25, B25&gt;B24, B24&gt;B23, B23&gt;B22, B22&gt;B21), "异常3：连续6点递增", IF(AND(B26&lt;B25, B25&lt;B24, B24&lt;B23, B23&lt;B22, B22&lt;B21), "异常4：连续6点递减", "正常"))))</f>
        <v/>
      </c>
      <c r="G26" s="4" t="n"/>
    </row>
    <row r="27">
      <c r="A27" s="3" t="inlineStr">
        <is>
          <t>批次25</t>
        </is>
      </c>
      <c r="B27" s="3" t="n"/>
      <c r="C27" s="3">
        <f>$C$33</f>
        <v/>
      </c>
      <c r="D27" s="3">
        <f>IF($C$33=0, 0, $C$33 + 3*SQRT($C$33))</f>
        <v/>
      </c>
      <c r="E27" s="3">
        <f>MAX(0, $C$33 - 3*SQRT($C$33))</f>
        <v/>
      </c>
      <c r="F27" s="5">
        <f>IF(B27&gt;D27, "异常1：缺陷数超出UCL", IF(B27&lt;E27, "异常2：缺陷数低于LCL", IF(AND(B27&gt;B26, B26&gt;B25, B25&gt;B24, B24&gt;B23, B23&gt;B22), "异常3：连续6点递增", IF(AND(B27&lt;B26, B26&lt;B25, B25&lt;B24, B24&lt;B23, B23&lt;B22), "异常4：连续6点递减", "正常"))))</f>
        <v/>
      </c>
      <c r="G27" s="4" t="n"/>
    </row>
    <row r="28">
      <c r="A28" s="3" t="inlineStr">
        <is>
          <t>批次26</t>
        </is>
      </c>
      <c r="B28" s="3" t="n"/>
      <c r="C28" s="3">
        <f>$C$33</f>
        <v/>
      </c>
      <c r="D28" s="3">
        <f>IF($C$33=0, 0, $C$33 + 3*SQRT($C$33))</f>
        <v/>
      </c>
      <c r="E28" s="3">
        <f>MAX(0, $C$33 - 3*SQRT($C$33))</f>
        <v/>
      </c>
      <c r="F28" s="5">
        <f>IF(B28&gt;D28, "异常1：缺陷数超出UCL", IF(B28&lt;E28, "异常2：缺陷数低于LCL", IF(AND(B28&gt;B27, B27&gt;B26, B26&gt;B25, B25&gt;B24, B24&gt;B23), "异常3：连续6点递增", IF(AND(B28&lt;B27, B27&lt;B26, B26&lt;B25, B25&lt;B24, B24&lt;B23), "异常4：连续6点递减", "正常"))))</f>
        <v/>
      </c>
      <c r="G28" s="4" t="n"/>
    </row>
    <row r="29">
      <c r="A29" s="3" t="inlineStr">
        <is>
          <t>批次27</t>
        </is>
      </c>
      <c r="B29" s="3" t="n"/>
      <c r="C29" s="3">
        <f>$C$33</f>
        <v/>
      </c>
      <c r="D29" s="3">
        <f>IF($C$33=0, 0, $C$33 + 3*SQRT($C$33))</f>
        <v/>
      </c>
      <c r="E29" s="3">
        <f>MAX(0, $C$33 - 3*SQRT($C$33))</f>
        <v/>
      </c>
      <c r="F29" s="5">
        <f>IF(B29&gt;D29, "异常1：缺陷数超出UCL", IF(B29&lt;E29, "异常2：缺陷数低于LCL", IF(AND(B29&gt;B28, B28&gt;B27, B27&gt;B26, B26&gt;B25, B25&gt;B24), "异常3：连续6点递增", IF(AND(B29&lt;B28, B28&lt;B27, B27&lt;B26, B26&lt;B25, B25&lt;B24), "异常4：连续6点递减", "正常"))))</f>
        <v/>
      </c>
      <c r="G29" s="4" t="n"/>
    </row>
    <row r="30">
      <c r="A30" s="3" t="inlineStr">
        <is>
          <t>批次28</t>
        </is>
      </c>
      <c r="B30" s="3" t="n"/>
      <c r="C30" s="3">
        <f>$C$33</f>
        <v/>
      </c>
      <c r="D30" s="3">
        <f>IF($C$33=0, 0, $C$33 + 3*SQRT($C$33))</f>
        <v/>
      </c>
      <c r="E30" s="3">
        <f>MAX(0, $C$33 - 3*SQRT($C$33))</f>
        <v/>
      </c>
      <c r="F30" s="5">
        <f>IF(B30&gt;D30, "异常1：缺陷数超出UCL", IF(B30&lt;E30, "异常2：缺陷数低于LCL", IF(AND(B30&gt;B29, B29&gt;B28, B28&gt;B27, B27&gt;B26, B26&gt;B25), "异常3：连续6点递增", IF(AND(B30&lt;B29, B29&lt;B28, B28&lt;B27, B27&lt;B26, B26&lt;B25), "异常4：连续6点递减", "正常"))))</f>
        <v/>
      </c>
      <c r="G30" s="4" t="n"/>
    </row>
    <row r="31">
      <c r="A31" s="3" t="inlineStr">
        <is>
          <t>批次29</t>
        </is>
      </c>
      <c r="B31" s="3" t="n"/>
      <c r="C31" s="3">
        <f>$C$33</f>
        <v/>
      </c>
      <c r="D31" s="3">
        <f>IF($C$33=0, 0, $C$33 + 3*SQRT($C$33))</f>
        <v/>
      </c>
      <c r="E31" s="3">
        <f>MAX(0, $C$33 - 3*SQRT($C$33))</f>
        <v/>
      </c>
      <c r="F31" s="5">
        <f>IF(B31&gt;D31, "异常1：缺陷数超出UCL", IF(B31&lt;E31, "异常2：缺陷数低于LCL", IF(AND(B31&gt;B30, B30&gt;B29, B29&gt;B28, B28&gt;B27, B27&gt;B26), "异常3：连续6点递增", IF(AND(B31&lt;B30, B30&lt;B29, B29&lt;B28, B28&lt;B27, B27&lt;B26), "异常4：连续6点递减", "正常"))))</f>
        <v/>
      </c>
      <c r="G31" s="4" t="n"/>
    </row>
    <row r="32">
      <c r="A32" s="3" t="inlineStr">
        <is>
          <t>批次30</t>
        </is>
      </c>
      <c r="B32" s="3" t="n"/>
      <c r="C32" s="3">
        <f>$C$33</f>
        <v/>
      </c>
      <c r="D32" s="3">
        <f>IF($C$33=0, 0, $C$33 + 3*SQRT($C$33))</f>
        <v/>
      </c>
      <c r="E32" s="3">
        <f>MAX(0, $C$33 - 3*SQRT($C$33))</f>
        <v/>
      </c>
      <c r="F32" s="5">
        <f>IF(B32&gt;D32, "异常1：缺陷数超出UCL", IF(B32&lt;E32, "异常2：缺陷数低于LCL", IF(AND(B32&gt;B31, B31&gt;B30, B30&gt;B29, B29&gt;B28, B28&gt;B27), "异常3：连续6点递增", IF(AND(B32&lt;B31, B31&lt;B30, B30&lt;B29, B29&lt;B28, B28&lt;B27), "异常4：连续6点递减", "正常"))))</f>
        <v/>
      </c>
      <c r="G32" s="4" t="n"/>
    </row>
    <row r="33">
      <c r="A33" s="2" t="inlineStr">
        <is>
          <t>统计基准值</t>
        </is>
      </c>
      <c r="B33" s="3" t="inlineStr">
        <is>
          <t>平均缺陷数 c̄</t>
        </is>
      </c>
      <c r="C33" s="3">
        <f>AVERAGE(B3:B32)</f>
        <v/>
      </c>
    </row>
  </sheetData>
  <mergeCells count="1"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</cols>
  <sheetData>
    <row r="1">
      <c r="A1" s="1" t="inlineStr">
        <is>
          <t>缺陷类型分布分析</t>
        </is>
      </c>
    </row>
    <row r="2">
      <c r="A2" s="2" t="inlineStr">
        <is>
          <t>缺陷类型</t>
        </is>
      </c>
      <c r="B2" s="2" t="inlineStr">
        <is>
          <t>出现次数</t>
        </is>
      </c>
      <c r="C2" s="2" t="inlineStr">
        <is>
          <t>占比</t>
        </is>
      </c>
      <c r="D2" s="2" t="inlineStr">
        <is>
          <t>优先级</t>
        </is>
      </c>
    </row>
    <row r="3">
      <c r="A3" s="3" t="inlineStr">
        <is>
          <t>表面划痕</t>
        </is>
      </c>
      <c r="B3" s="3">
        <f>COUNTIF(C控制图数据!G3:G32, "*表面划痕*")</f>
        <v/>
      </c>
      <c r="C3" s="6">
        <f>IF(SUM(B3:B7)=0, 0, B3/SUM(B3:B7))</f>
        <v/>
      </c>
      <c r="D3" s="7">
        <f>IF(C3&gt;0.2, "高优先级", "一般优先级")</f>
        <v/>
      </c>
    </row>
    <row r="4">
      <c r="A4" s="3" t="inlineStr">
        <is>
          <t>焊点不良</t>
        </is>
      </c>
      <c r="B4" s="3">
        <f>COUNTIF(C控制图数据!G3:G32, "*焊点不良*")</f>
        <v/>
      </c>
      <c r="C4" s="6">
        <f>IF(SUM(B3:B7)=0, 0, B4/SUM(B3:B7))</f>
        <v/>
      </c>
      <c r="D4" s="3">
        <f>IF(C4&gt;0.2, "高优先级", "一般优先级")</f>
        <v/>
      </c>
    </row>
    <row r="5">
      <c r="A5" s="3" t="inlineStr">
        <is>
          <t>气泡</t>
        </is>
      </c>
      <c r="B5" s="3">
        <f>COUNTIF(C控制图数据!G3:G32, "*气泡*")</f>
        <v/>
      </c>
      <c r="C5" s="6">
        <f>IF(SUM(B3:B7)=0, 0, B5/SUM(B3:B7))</f>
        <v/>
      </c>
      <c r="D5" s="3">
        <f>IF(C5&gt;0.2, "高优先级", "一般优先级")</f>
        <v/>
      </c>
    </row>
    <row r="6">
      <c r="A6" s="3" t="inlineStr">
        <is>
          <t>尺寸超差</t>
        </is>
      </c>
      <c r="B6" s="3">
        <f>COUNTIF(C控制图数据!G3:G32, "*尺寸超差*")</f>
        <v/>
      </c>
      <c r="C6" s="6">
        <f>IF(SUM(B3:B7)=0, 0, B6/SUM(B3:B7))</f>
        <v/>
      </c>
      <c r="D6" s="3">
        <f>IF(C6&gt;0.2, "高优先级", "一般优先级")</f>
        <v/>
      </c>
    </row>
    <row r="7">
      <c r="A7" s="3" t="inlineStr">
        <is>
          <t>其他</t>
        </is>
      </c>
      <c r="B7" s="3">
        <f>COUNTIF(C控制图数据!G3:G32, "*其他*")</f>
        <v/>
      </c>
      <c r="C7" s="6">
        <f>IF(SUM(B3:B7)=0, 0, B7/SUM(B3:B7))</f>
        <v/>
      </c>
      <c r="D7" s="3">
        <f>IF(C7&gt;0.2, "高优先级", "一般优先级")</f>
        <v/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1"/>
  <sheetViews>
    <sheetView workbookViewId="0">
      <selection activeCell="A1" sqref="A1"/>
    </sheetView>
  </sheetViews>
  <sheetFormatPr baseColWidth="8" defaultRowHeight="15"/>
  <cols>
    <col width="25" customWidth="1" min="1" max="1"/>
    <col width="80" customWidth="1" min="2" max="2"/>
  </cols>
  <sheetData>
    <row r="1">
      <c r="A1" s="1" t="inlineStr">
        <is>
          <t>C控制图（缺陷数）分析报告</t>
        </is>
      </c>
    </row>
    <row r="2">
      <c r="A2" s="8" t="inlineStr">
        <is>
          <t>一、基础信息</t>
        </is>
      </c>
      <c r="B2" s="4" t="inlineStr"/>
    </row>
    <row r="3">
      <c r="A3" s="4" t="inlineStr">
        <is>
          <t>产品名称/工序</t>
        </is>
      </c>
      <c r="B3" s="4" t="inlineStr">
        <is>
          <t>________________________</t>
        </is>
      </c>
    </row>
    <row r="4">
      <c r="A4" s="4" t="inlineStr">
        <is>
          <t>统计周期</t>
        </is>
      </c>
      <c r="B4" s="4" t="inlineStr">
        <is>
          <t>____年____月____日 至 ____年____月____日</t>
        </is>
      </c>
    </row>
    <row r="5">
      <c r="A5" s="4" t="inlineStr">
        <is>
          <t>总批次</t>
        </is>
      </c>
      <c r="B5" s="4">
        <f>COUNTA(C控制图数据!A3:A32)</f>
        <v/>
      </c>
    </row>
    <row r="6">
      <c r="A6" s="4" t="inlineStr">
        <is>
          <t>平均缺陷数 c̄</t>
        </is>
      </c>
      <c r="B6" s="4">
        <f>C控制图数据!$C$33</f>
        <v/>
      </c>
    </row>
    <row r="7">
      <c r="A7" s="4" t="inlineStr">
        <is>
          <t>UCL</t>
        </is>
      </c>
      <c r="B7" s="4">
        <f>C控制图数据!D33</f>
        <v/>
      </c>
    </row>
    <row r="8">
      <c r="A8" s="4" t="inlineStr">
        <is>
          <t>LCL</t>
        </is>
      </c>
      <c r="B8" s="4">
        <f>C控制图数据!E33</f>
        <v/>
      </c>
    </row>
    <row r="9">
      <c r="A9" s="4" t="inlineStr"/>
      <c r="B9" s="4" t="inlineStr"/>
    </row>
    <row r="10">
      <c r="A10" s="8" t="inlineStr">
        <is>
          <t>二、缺陷分布Top3</t>
        </is>
      </c>
      <c r="B10" s="4" t="inlineStr"/>
    </row>
    <row r="11">
      <c r="A11" s="4" t="inlineStr">
        <is>
          <t>1.</t>
        </is>
      </c>
      <c r="B11" s="4">
        <f>INDEX(缺陷分布分析!A3:A7, MATCH(MAX(缺陷分布分析!C3:C7), 缺陷分布分析!C3:C7, 0)) &amp; " (" &amp; TEXT(MAX(缺陷分布分析!C3:C7), "0.00%") &amp; ")"</f>
        <v/>
      </c>
    </row>
    <row r="12">
      <c r="A12" s="4" t="inlineStr">
        <is>
          <t>2.</t>
        </is>
      </c>
      <c r="B12" s="4">
        <f>INDEX(缺陷分布分析!A3:A7, MATCH(LARGE(缺陷分布分析!C3:C7, 2), 缺陷分布分析!C3:C7, 0)) &amp; " (" &amp; TEXT(LARGE(缺陷分布分析!C3:C7, 2), "0.00%") &amp; ")"</f>
        <v/>
      </c>
    </row>
    <row r="13">
      <c r="A13" s="4" t="inlineStr">
        <is>
          <t>3.</t>
        </is>
      </c>
      <c r="B13" s="4">
        <f>INDEX(缺陷分布分析!A3:A7, MATCH(LARGE(缺陷分布分析!C3:C7, 3), 缺陷分布分析!C3:C7, 0)) &amp; " (" &amp; TEXT(LARGE(缺陷分布分析!C3:C7, 3), "0.00%") &amp; ")"</f>
        <v/>
      </c>
    </row>
    <row r="14">
      <c r="A14" s="4" t="inlineStr"/>
      <c r="B14" s="4" t="inlineStr"/>
    </row>
    <row r="15">
      <c r="A15" s="8" t="inlineStr">
        <is>
          <t>三、异常批次分析</t>
        </is>
      </c>
      <c r="B15" s="4" t="inlineStr"/>
    </row>
    <row r="16">
      <c r="A16" s="4" t="inlineStr">
        <is>
          <t>异常批次数量</t>
        </is>
      </c>
      <c r="B16" s="4">
        <f>COUNTIF(C控制图数据!F3:F32, "*异常*")</f>
        <v/>
      </c>
    </row>
    <row r="17">
      <c r="A17" s="4" t="inlineStr">
        <is>
          <t>异常占比</t>
        </is>
      </c>
      <c r="B17" s="9">
        <f>IF(COUNTA(C控制图数据!A3:A32)=0, 0, COUNTIF(C控制图数据!F3:F32, "*异常*")/COUNTA(C控制图数据!A3:A32))</f>
        <v/>
      </c>
    </row>
    <row r="18">
      <c r="A18" s="4" t="inlineStr"/>
      <c r="B18" s="4" t="inlineStr"/>
    </row>
    <row r="19">
      <c r="A19" s="8" t="inlineStr">
        <is>
          <t>四、结论与建议</t>
        </is>
      </c>
      <c r="B19" s="4" t="inlineStr"/>
    </row>
    <row r="20">
      <c r="A20" s="4" t="inlineStr">
        <is>
          <t>结论：</t>
        </is>
      </c>
      <c r="B20" s="4" t="inlineStr">
        <is>
          <t>________________________________________________________________________</t>
        </is>
      </c>
    </row>
    <row r="21">
      <c r="A21" s="4" t="inlineStr">
        <is>
          <t>建议：</t>
        </is>
      </c>
      <c r="B21" s="4" t="inlineStr">
        <is>
          <t>________________________________________________________________________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2026-03-04T12:29:03Z</dcterms:created>
  <dcterms:modified xmlns:dcterms="http://purl.org/dc/terms/" xmlns:xsi="http://www.w3.org/2001/XMLSchema-instance" xsi:type="dcterms:W3CDTF">2026-03-04T12:29:03Z</dcterms:modified>
</cp:coreProperties>
</file>